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7790"/>
  </bookViews>
  <sheets>
    <sheet name="Puhatu lõunaosa" sheetId="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2" i="7" l="1"/>
  <c r="N19" i="7" l="1"/>
  <c r="O19" i="7" s="1"/>
  <c r="M19" i="7"/>
  <c r="N17" i="7" l="1"/>
  <c r="N18" i="7"/>
  <c r="N20" i="7"/>
  <c r="N21" i="7"/>
  <c r="N22" i="7"/>
  <c r="N23" i="7"/>
  <c r="N24" i="7"/>
  <c r="N10" i="7"/>
  <c r="N11" i="7"/>
  <c r="N12" i="7"/>
  <c r="N13" i="7"/>
  <c r="N14" i="7"/>
  <c r="N16" i="7"/>
  <c r="K24" i="7" l="1"/>
  <c r="K23" i="7"/>
  <c r="K22" i="7"/>
  <c r="K21" i="7"/>
  <c r="K20" i="7"/>
  <c r="K19" i="7"/>
  <c r="K18" i="7"/>
  <c r="K17" i="7"/>
  <c r="K16" i="7"/>
  <c r="K14" i="7"/>
  <c r="K13" i="7"/>
  <c r="K12" i="7"/>
  <c r="K11" i="7"/>
  <c r="K10" i="7"/>
  <c r="K9" i="7"/>
  <c r="K26" i="7" l="1"/>
  <c r="K27" i="7" s="1"/>
  <c r="K28" i="7" s="1"/>
  <c r="I17" i="7" l="1"/>
  <c r="I18" i="7"/>
  <c r="I19" i="7"/>
  <c r="I20" i="7"/>
  <c r="I21" i="7"/>
  <c r="I22" i="7"/>
  <c r="I23" i="7"/>
  <c r="I24" i="7"/>
  <c r="I16" i="7"/>
  <c r="I10" i="7"/>
  <c r="I11" i="7"/>
  <c r="I12" i="7"/>
  <c r="I13" i="7"/>
  <c r="I14" i="7"/>
  <c r="I9" i="7"/>
  <c r="G9" i="7"/>
  <c r="G17" i="7"/>
  <c r="G18" i="7"/>
  <c r="G19" i="7"/>
  <c r="G20" i="7"/>
  <c r="G21" i="7"/>
  <c r="G22" i="7"/>
  <c r="O22" i="7" s="1"/>
  <c r="G23" i="7"/>
  <c r="O23" i="7" s="1"/>
  <c r="G24" i="7"/>
  <c r="O24" i="7" s="1"/>
  <c r="G16" i="7"/>
  <c r="O16" i="7" s="1"/>
  <c r="G10" i="7"/>
  <c r="G11" i="7"/>
  <c r="G12" i="7"/>
  <c r="G13" i="7"/>
  <c r="G14" i="7"/>
  <c r="O13" i="7" l="1"/>
  <c r="O14" i="7"/>
  <c r="O21" i="7"/>
  <c r="O20" i="7"/>
  <c r="O12" i="7"/>
  <c r="O11" i="7"/>
  <c r="O10" i="7"/>
  <c r="O18" i="7"/>
  <c r="O17" i="7"/>
  <c r="G26" i="7"/>
  <c r="G27" i="7" s="1"/>
  <c r="I26" i="7"/>
  <c r="O26" i="7" l="1"/>
  <c r="O27" i="7" s="1"/>
  <c r="O28" i="7" s="1"/>
  <c r="I27" i="7"/>
  <c r="I28" i="7" s="1"/>
  <c r="G28" i="7" l="1"/>
</calcChain>
</file>

<file path=xl/sharedStrings.xml><?xml version="1.0" encoding="utf-8"?>
<sst xmlns="http://schemas.openxmlformats.org/spreadsheetml/2006/main" count="61" uniqueCount="45">
  <si>
    <t>Jrk nr</t>
  </si>
  <si>
    <t>Maksumus käibemaksuga KOKKU</t>
  </si>
  <si>
    <t>KM 20%</t>
  </si>
  <si>
    <t>tk</t>
  </si>
  <si>
    <t>Töö nimetus</t>
  </si>
  <si>
    <t>Ekskavaatoriga pinnasest paisude ehitamine; tüüp 1</t>
  </si>
  <si>
    <t>Ekskavaatoriga pinnasest paisude ehitamine; tüüp 2</t>
  </si>
  <si>
    <t>Ühiku maksumus (EUR)</t>
  </si>
  <si>
    <t>Maksumus kokku</t>
  </si>
  <si>
    <t>Maksumus KOKKU</t>
  </si>
  <si>
    <t>Mõõt-ühik</t>
  </si>
  <si>
    <t>Jääk (Summa)</t>
  </si>
  <si>
    <t>Jääk
(Töömaht)</t>
  </si>
  <si>
    <t>Töö-maht kokku</t>
  </si>
  <si>
    <t>Töömahu jääk perioodi alguses</t>
  </si>
  <si>
    <t>Laukasoo SKV</t>
  </si>
  <si>
    <t>Koprapaisude likvideerimine</t>
  </si>
  <si>
    <t>Trassiraied ja raied paisude asukohtades</t>
  </si>
  <si>
    <t>km</t>
  </si>
  <si>
    <t>Kraavide täitmine (1,92 km.) koos kraavivallide likvideerimisega (0,20 km.)</t>
  </si>
  <si>
    <t>Käsitsi pinnasest paisude ehitamine kraavil K-1 pais nr P1-1; tüüp 2</t>
  </si>
  <si>
    <t>Permisküla ja Agusalu SKV</t>
  </si>
  <si>
    <t xml:space="preserve">Trassiraied ja raied paisude asukohtades </t>
  </si>
  <si>
    <t>Kraavide täitmine koos kraavivallide (7,38) likvideerimisega</t>
  </si>
  <si>
    <t>Paisude rajamine(sulundseina või geostekstiiliga paisu rajamine) ; tüüp 3</t>
  </si>
  <si>
    <t>Rekonstrueeritavate kraavide trassiraie koos känduse juurimisega trassilt ja utiliseerimine-ladustamine (1,1 ha)</t>
  </si>
  <si>
    <t>Kraavi K-28 (1,40 km) ja K-32 (0,35 km) rekonstrueerimine</t>
  </si>
  <si>
    <t>Puidust ülekäigu likvideerimine</t>
  </si>
  <si>
    <t>varasemalt akteeritud maht</t>
  </si>
  <si>
    <t>varasemalt akteeritud summa</t>
  </si>
  <si>
    <t>Märkused</t>
  </si>
  <si>
    <t>Permisküla -Agusalu tööalal kraavil K2 jäi kraav sulgemata liiga pehme ja märja pinnase tõttu 470 j.m pikkuselt . Kraavil K-27 jäi kraav sulgemta 920 m. pikkuselt. Kraav K 13 sulgemata 0,87 m. ulatuses Kraavid K23, 22, 24 sulgemata 3,51 km ulatuses. Osaliselt kraav plombeeriti. Maha arvestus -5,77 km.</t>
  </si>
  <si>
    <t>kraavil K23;22 ja 24 trassiraie teostamata. Lisaks Marvestatakse maha 5 % mis akteeritakse peale trasside ülelõikust.(0,46 km)</t>
  </si>
  <si>
    <t>Lisaks likvideeriti tööalalt 3 koprapaisu.</t>
  </si>
  <si>
    <t xml:space="preserve"> 31.01.2023 seisuga ehitamata 3 paisu. Antud lisatähtaeg 01.09-15.10.2023.</t>
  </si>
  <si>
    <t>tegemata 47 paisu</t>
  </si>
  <si>
    <t>01.02.2023 akteeri-
mise maht</t>
  </si>
  <si>
    <t>01.02.2023 akteeritud summa</t>
  </si>
  <si>
    <t xml:space="preserve">Seisuga 31.01.2023 ehitamata 51 paisu.Permisküla-Agusalu tööalal jäi liiga pehme pinnase tõttu tegemata kraavil K2 4 paisu nr. 4, 3, 2 ja 1 . Lisaks rajati kraavile K 27  üks lisapais. Kokku mahaarvestus -3 paisu.  </t>
  </si>
  <si>
    <t>Summa</t>
  </si>
  <si>
    <t xml:space="preserve">Töövõtja pidi tööd üle  andma hiljemalt 31. detsember 2022. Tööd anti üle 30 päeva hiljem (30. jaanuar 2023.) </t>
  </si>
  <si>
    <t xml:space="preserve">31. jaanuaril akteeritud mahu 1310,00 eurot eest arvestatakse leppetrahvi järgmiselt: </t>
  </si>
  <si>
    <t>Leppetrahv 1310*0,0015*30, summas  58,95 eurot.</t>
  </si>
  <si>
    <t>vähem/rohkem teostatud tööd</t>
  </si>
  <si>
    <t xml:space="preserve">Puhatu ja Agusalu soode lõunaosa veerežiimi taastamistööde akt 03.02.2023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</si>
</sst>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kr&quot;_-;\-* #,##0.00\ &quot;kr&quot;_-;_-* &quot;-&quot;??\ &quot;kr&quot;_-;_-@_-"/>
    <numFmt numFmtId="165" formatCode="_-* #,##0.00\ _k_r_-;\-* #,##0.00\ _k_r_-;_-* &quot;-&quot;??\ _k_r_-;_-@_-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sz val="12"/>
      <color theme="1"/>
      <name val="Times New Roman"/>
      <family val="1"/>
    </font>
    <font>
      <sz val="9"/>
      <color indexed="8"/>
      <name val="Arial"/>
      <family val="2"/>
      <charset val="186"/>
    </font>
    <font>
      <sz val="9"/>
      <name val="Arial"/>
      <family val="2"/>
      <charset val="186"/>
    </font>
    <font>
      <b/>
      <sz val="16"/>
      <color theme="1"/>
      <name val="Times New Roman"/>
      <family val="1"/>
      <charset val="186"/>
    </font>
    <font>
      <sz val="12"/>
      <name val="Times New Roman"/>
      <family val="1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i/>
      <sz val="9"/>
      <color rgb="FF000000"/>
      <name val="Arial"/>
      <family val="2"/>
    </font>
    <font>
      <sz val="9"/>
      <color theme="1"/>
      <name val="Times New Roman"/>
      <family val="1"/>
    </font>
    <font>
      <b/>
      <sz val="9"/>
      <color rgb="FFFF0000"/>
      <name val="Arial"/>
      <family val="2"/>
    </font>
    <font>
      <b/>
      <sz val="12"/>
      <name val="Arial"/>
      <family val="2"/>
      <charset val="186"/>
    </font>
    <font>
      <b/>
      <sz val="12"/>
      <color theme="1"/>
      <name val="Arial"/>
      <family val="2"/>
    </font>
    <font>
      <b/>
      <sz val="12"/>
      <color rgb="FFFF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9"/>
      <color rgb="FF000000"/>
      <name val="Arial"/>
      <family val="2"/>
      <charset val="186"/>
    </font>
    <font>
      <sz val="9"/>
      <color theme="1"/>
      <name val="Arial"/>
      <family val="2"/>
      <charset val="186"/>
    </font>
    <font>
      <sz val="9"/>
      <color rgb="FF92D050"/>
      <name val="Arial"/>
      <family val="2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color rgb="FF00B050"/>
      <name val="Calibri"/>
      <family val="2"/>
      <charset val="186"/>
      <scheme val="minor"/>
    </font>
    <font>
      <sz val="9"/>
      <color rgb="FFFF0000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7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wrapText="1"/>
    </xf>
    <xf numFmtId="0" fontId="0" fillId="0" borderId="0" xfId="0" applyAlignment="1">
      <alignment horizontal="center"/>
    </xf>
    <xf numFmtId="0" fontId="6" fillId="0" borderId="0" xfId="0" applyFont="1"/>
    <xf numFmtId="0" fontId="9" fillId="0" borderId="0" xfId="0" applyFont="1"/>
    <xf numFmtId="4" fontId="13" fillId="0" borderId="4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1" fillId="0" borderId="0" xfId="0" applyFont="1"/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right" vertical="center"/>
    </xf>
    <xf numFmtId="0" fontId="16" fillId="0" borderId="0" xfId="0" applyFont="1" applyAlignment="1">
      <alignment horizontal="justify" vertical="center"/>
    </xf>
    <xf numFmtId="0" fontId="17" fillId="0" borderId="0" xfId="0" applyFont="1"/>
    <xf numFmtId="0" fontId="8" fillId="2" borderId="9" xfId="0" applyFont="1" applyFill="1" applyBorder="1" applyAlignment="1">
      <alignment horizontal="left" wrapText="1"/>
    </xf>
    <xf numFmtId="0" fontId="0" fillId="2" borderId="0" xfId="0" applyFill="1"/>
    <xf numFmtId="4" fontId="13" fillId="2" borderId="5" xfId="0" applyNumberFormat="1" applyFont="1" applyFill="1" applyBorder="1" applyAlignment="1">
      <alignment horizontal="right" vertical="center"/>
    </xf>
    <xf numFmtId="4" fontId="12" fillId="2" borderId="5" xfId="0" applyNumberFormat="1" applyFont="1" applyFill="1" applyBorder="1" applyAlignment="1">
      <alignment horizontal="right" vertical="center"/>
    </xf>
    <xf numFmtId="4" fontId="13" fillId="2" borderId="5" xfId="0" applyNumberFormat="1" applyFont="1" applyFill="1" applyBorder="1"/>
    <xf numFmtId="0" fontId="15" fillId="2" borderId="9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vertical="center" wrapText="1"/>
    </xf>
    <xf numFmtId="0" fontId="7" fillId="0" borderId="9" xfId="0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4" fontId="7" fillId="0" borderId="9" xfId="0" applyNumberFormat="1" applyFont="1" applyBorder="1" applyAlignment="1">
      <alignment horizontal="right"/>
    </xf>
    <xf numFmtId="4" fontId="12" fillId="0" borderId="9" xfId="0" applyNumberFormat="1" applyFont="1" applyBorder="1" applyAlignment="1">
      <alignment horizontal="right" vertical="center"/>
    </xf>
    <xf numFmtId="4" fontId="8" fillId="0" borderId="9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right"/>
    </xf>
    <xf numFmtId="0" fontId="15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1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1" fillId="3" borderId="9" xfId="41" applyFont="1" applyFill="1" applyBorder="1" applyAlignment="1">
      <alignment horizontal="center" vertical="center"/>
    </xf>
    <xf numFmtId="4" fontId="12" fillId="3" borderId="9" xfId="0" applyNumberFormat="1" applyFont="1" applyFill="1" applyBorder="1" applyAlignment="1">
      <alignment horizontal="right" vertical="center"/>
    </xf>
    <xf numFmtId="0" fontId="0" fillId="0" borderId="9" xfId="0" applyBorder="1"/>
    <xf numFmtId="2" fontId="8" fillId="0" borderId="9" xfId="0" applyNumberFormat="1" applyFont="1" applyBorder="1" applyAlignment="1">
      <alignment horizontal="center"/>
    </xf>
    <xf numFmtId="1" fontId="6" fillId="0" borderId="9" xfId="41" applyNumberFormat="1" applyFont="1" applyBorder="1" applyAlignment="1">
      <alignment horizontal="center" vertical="center"/>
    </xf>
    <xf numFmtId="0" fontId="6" fillId="0" borderId="9" xfId="42" applyFont="1" applyBorder="1" applyAlignment="1">
      <alignment horizontal="left" vertical="center" wrapText="1"/>
    </xf>
    <xf numFmtId="0" fontId="6" fillId="0" borderId="9" xfId="26" applyFont="1" applyBorder="1" applyAlignment="1">
      <alignment horizontal="center" vertical="center"/>
    </xf>
    <xf numFmtId="0" fontId="6" fillId="0" borderId="9" xfId="42" applyFont="1" applyBorder="1" applyAlignment="1">
      <alignment horizontal="center" vertical="center"/>
    </xf>
    <xf numFmtId="4" fontId="10" fillId="0" borderId="9" xfId="0" applyNumberFormat="1" applyFont="1" applyBorder="1" applyAlignment="1">
      <alignment horizontal="right" vertical="center"/>
    </xf>
    <xf numFmtId="0" fontId="11" fillId="2" borderId="0" xfId="41" applyFont="1" applyFill="1" applyAlignment="1">
      <alignment horizontal="center" vertical="center"/>
    </xf>
    <xf numFmtId="4" fontId="12" fillId="2" borderId="0" xfId="0" applyNumberFormat="1" applyFont="1" applyFill="1" applyAlignment="1">
      <alignment horizontal="right" vertical="center"/>
    </xf>
    <xf numFmtId="0" fontId="11" fillId="2" borderId="9" xfId="41" applyFont="1" applyFill="1" applyBorder="1" applyAlignment="1">
      <alignment horizontal="center" vertical="center"/>
    </xf>
    <xf numFmtId="4" fontId="12" fillId="2" borderId="9" xfId="0" applyNumberFormat="1" applyFont="1" applyFill="1" applyBorder="1" applyAlignment="1">
      <alignment horizontal="right" vertical="center"/>
    </xf>
    <xf numFmtId="3" fontId="12" fillId="0" borderId="9" xfId="0" applyNumberFormat="1" applyFont="1" applyBorder="1" applyAlignment="1">
      <alignment horizontal="right" vertical="center"/>
    </xf>
    <xf numFmtId="0" fontId="19" fillId="2" borderId="0" xfId="0" applyFont="1" applyFill="1" applyAlignment="1">
      <alignment horizontal="left" wrapText="1"/>
    </xf>
    <xf numFmtId="0" fontId="20" fillId="2" borderId="0" xfId="0" applyFont="1" applyFill="1" applyAlignment="1">
      <alignment vertical="center" wrapText="1"/>
    </xf>
    <xf numFmtId="0" fontId="21" fillId="0" borderId="0" xfId="0" applyFont="1" applyAlignment="1">
      <alignment horizontal="justify" vertical="center"/>
    </xf>
    <xf numFmtId="4" fontId="13" fillId="3" borderId="5" xfId="0" applyNumberFormat="1" applyFont="1" applyFill="1" applyBorder="1" applyAlignment="1">
      <alignment horizontal="right" vertic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/>
    <xf numFmtId="0" fontId="15" fillId="2" borderId="4" xfId="0" applyFont="1" applyFill="1" applyBorder="1" applyAlignment="1">
      <alignment horizontal="right"/>
    </xf>
    <xf numFmtId="4" fontId="15" fillId="2" borderId="1" xfId="0" applyNumberFormat="1" applyFont="1" applyFill="1" applyBorder="1" applyAlignment="1">
      <alignment horizontal="right"/>
    </xf>
    <xf numFmtId="0" fontId="13" fillId="2" borderId="9" xfId="0" applyFont="1" applyFill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2" fontId="11" fillId="2" borderId="9" xfId="41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right" vertical="center"/>
    </xf>
    <xf numFmtId="4" fontId="15" fillId="2" borderId="9" xfId="0" applyNumberFormat="1" applyFont="1" applyFill="1" applyBorder="1" applyAlignment="1">
      <alignment horizontal="right"/>
    </xf>
    <xf numFmtId="4" fontId="8" fillId="2" borderId="5" xfId="0" applyNumberFormat="1" applyFont="1" applyFill="1" applyBorder="1" applyAlignment="1">
      <alignment horizontal="right" vertical="center"/>
    </xf>
    <xf numFmtId="0" fontId="23" fillId="2" borderId="8" xfId="0" applyFont="1" applyFill="1" applyBorder="1" applyAlignment="1">
      <alignment horizontal="right" vertical="center"/>
    </xf>
    <xf numFmtId="4" fontId="24" fillId="2" borderId="9" xfId="0" applyNumberFormat="1" applyFont="1" applyFill="1" applyBorder="1" applyAlignment="1">
      <alignment horizontal="right"/>
    </xf>
    <xf numFmtId="4" fontId="25" fillId="0" borderId="9" xfId="0" applyNumberFormat="1" applyFont="1" applyBorder="1" applyAlignment="1">
      <alignment horizontal="right" vertical="center"/>
    </xf>
    <xf numFmtId="0" fontId="11" fillId="0" borderId="9" xfId="41" applyFont="1" applyBorder="1" applyAlignment="1">
      <alignment horizontal="center" vertical="center"/>
    </xf>
    <xf numFmtId="0" fontId="26" fillId="0" borderId="9" xfId="0" applyFont="1" applyBorder="1"/>
    <xf numFmtId="0" fontId="26" fillId="0" borderId="9" xfId="0" applyFont="1" applyBorder="1" applyAlignment="1">
      <alignment horizontal="center" vertical="center"/>
    </xf>
    <xf numFmtId="0" fontId="28" fillId="0" borderId="9" xfId="0" applyFont="1" applyBorder="1"/>
    <xf numFmtId="0" fontId="27" fillId="0" borderId="9" xfId="0" applyFont="1" applyBorder="1"/>
    <xf numFmtId="3" fontId="29" fillId="0" borderId="9" xfId="0" applyNumberFormat="1" applyFont="1" applyBorder="1" applyAlignment="1">
      <alignment horizontal="right" vertical="center"/>
    </xf>
    <xf numFmtId="4" fontId="29" fillId="0" borderId="9" xfId="0" applyNumberFormat="1" applyFont="1" applyBorder="1" applyAlignment="1">
      <alignment horizontal="right" vertical="center"/>
    </xf>
    <xf numFmtId="0" fontId="15" fillId="3" borderId="9" xfId="0" applyFont="1" applyFill="1" applyBorder="1" applyAlignment="1">
      <alignment horizontal="center" vertical="center" wrapText="1"/>
    </xf>
    <xf numFmtId="4" fontId="24" fillId="2" borderId="5" xfId="0" applyNumberFormat="1" applyFont="1" applyFill="1" applyBorder="1" applyAlignment="1">
      <alignment horizontal="right"/>
    </xf>
    <xf numFmtId="0" fontId="30" fillId="2" borderId="0" xfId="0" applyFont="1" applyFill="1"/>
    <xf numFmtId="0" fontId="14" fillId="0" borderId="6" xfId="0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0" fillId="0" borderId="1" xfId="0" applyBorder="1" applyAlignment="1">
      <alignment horizontal="left" wrapText="1"/>
    </xf>
  </cellXfs>
  <cellStyles count="43">
    <cellStyle name="Comma 2" xfId="1"/>
    <cellStyle name="Comma 2 2" xfId="2"/>
    <cellStyle name="Comma 2 3" xfId="3"/>
    <cellStyle name="Comma 3" xfId="4"/>
    <cellStyle name="Comma 4" xfId="5"/>
    <cellStyle name="Comma 4 2" xfId="6"/>
    <cellStyle name="Comma 4 2 2" xfId="7"/>
    <cellStyle name="Comma 4 2 3" xfId="8"/>
    <cellStyle name="Comma 4 3" xfId="9"/>
    <cellStyle name="Comma 5" xfId="10"/>
    <cellStyle name="Comma 6" xfId="11"/>
    <cellStyle name="Currency 2" xfId="12"/>
    <cellStyle name="Currency 2 2" xfId="13"/>
    <cellStyle name="Currency 2 3" xfId="14"/>
    <cellStyle name="Currency 2 4" xfId="15"/>
    <cellStyle name="Currency 3" xfId="16"/>
    <cellStyle name="Currency 4" xfId="17"/>
    <cellStyle name="Currency 4 2" xfId="18"/>
    <cellStyle name="Currency 4 2 2" xfId="19"/>
    <cellStyle name="Currency 4 2 3" xfId="20"/>
    <cellStyle name="Currency 4 3" xfId="21"/>
    <cellStyle name="Currency 5" xfId="22"/>
    <cellStyle name="Currency 5 2" xfId="23"/>
    <cellStyle name="Normal" xfId="0" builtinId="0"/>
    <cellStyle name="Normal 2" xfId="24"/>
    <cellStyle name="Normal 2 2" xfId="25"/>
    <cellStyle name="Normal 2 2 2" xfId="26"/>
    <cellStyle name="Normal 2 2 2 2" xfId="27"/>
    <cellStyle name="Normal 2 3" xfId="28"/>
    <cellStyle name="Normal 3" xfId="29"/>
    <cellStyle name="Normal 4" xfId="30"/>
    <cellStyle name="Normal 4 2" xfId="31"/>
    <cellStyle name="Normal 4 2 2" xfId="32"/>
    <cellStyle name="Normal 4 3" xfId="33"/>
    <cellStyle name="Normal 4 4" xfId="34"/>
    <cellStyle name="Normal 4 4 2" xfId="35"/>
    <cellStyle name="Normal 4 5" xfId="36"/>
    <cellStyle name="Normal 5" xfId="37"/>
    <cellStyle name="Normal 6" xfId="38"/>
    <cellStyle name="Normal 6 2" xfId="39"/>
    <cellStyle name="Normal 7" xfId="40"/>
    <cellStyle name="Normal 8" xfId="41"/>
    <cellStyle name="Normal 8 2" xfId="4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tabSelected="1" workbookViewId="0">
      <selection activeCell="J4" sqref="J4"/>
    </sheetView>
  </sheetViews>
  <sheetFormatPr defaultRowHeight="14.5" x14ac:dyDescent="0.35"/>
  <cols>
    <col min="1" max="1" width="4.54296875" customWidth="1"/>
    <col min="2" max="2" width="31.1796875" customWidth="1"/>
    <col min="3" max="4" width="6.453125" customWidth="1"/>
    <col min="5" max="5" width="8.1796875" customWidth="1"/>
    <col min="6" max="6" width="9.81640625" customWidth="1"/>
    <col min="7" max="7" width="10.54296875" customWidth="1"/>
    <col min="8" max="8" width="9.453125" style="16" customWidth="1"/>
    <col min="9" max="9" width="9.26953125" style="16" customWidth="1"/>
    <col min="10" max="10" width="10.26953125" style="16" customWidth="1"/>
    <col min="11" max="13" width="10" style="16" customWidth="1"/>
    <col min="14" max="17" width="9.26953125" customWidth="1"/>
    <col min="18" max="19" width="8.81640625" customWidth="1"/>
  </cols>
  <sheetData>
    <row r="1" spans="1:16" ht="15.5" x14ac:dyDescent="0.35">
      <c r="A1" s="1"/>
      <c r="B1" s="3"/>
      <c r="G1" s="14"/>
    </row>
    <row r="2" spans="1:16" ht="15.5" x14ac:dyDescent="0.35">
      <c r="A2" s="1"/>
      <c r="B2" s="3"/>
      <c r="G2" s="14"/>
    </row>
    <row r="3" spans="1:16" ht="15.5" x14ac:dyDescent="0.35">
      <c r="B3" s="3"/>
      <c r="G3" s="14"/>
    </row>
    <row r="4" spans="1:16" ht="20" x14ac:dyDescent="0.4">
      <c r="A4" s="6"/>
      <c r="B4" s="3"/>
      <c r="G4" s="14"/>
    </row>
    <row r="5" spans="1:16" ht="20" x14ac:dyDescent="0.4">
      <c r="A5" s="6"/>
      <c r="B5" s="3"/>
      <c r="D5" s="5"/>
      <c r="E5" s="5"/>
    </row>
    <row r="6" spans="1:16" ht="45.5" x14ac:dyDescent="0.35">
      <c r="B6" s="57" t="s">
        <v>44</v>
      </c>
    </row>
    <row r="7" spans="1:16" s="36" customFormat="1" ht="46" x14ac:dyDescent="0.35">
      <c r="A7" s="20" t="s">
        <v>0</v>
      </c>
      <c r="B7" s="21" t="s">
        <v>4</v>
      </c>
      <c r="C7" s="20" t="s">
        <v>10</v>
      </c>
      <c r="D7" s="20" t="s">
        <v>13</v>
      </c>
      <c r="E7" s="20" t="s">
        <v>14</v>
      </c>
      <c r="F7" s="20" t="s">
        <v>7</v>
      </c>
      <c r="G7" s="20" t="s">
        <v>8</v>
      </c>
      <c r="H7" s="72" t="s">
        <v>36</v>
      </c>
      <c r="I7" s="72" t="s">
        <v>37</v>
      </c>
      <c r="J7" s="20" t="s">
        <v>28</v>
      </c>
      <c r="K7" s="56" t="s">
        <v>29</v>
      </c>
      <c r="L7" s="56" t="s">
        <v>43</v>
      </c>
      <c r="M7" s="56" t="s">
        <v>39</v>
      </c>
      <c r="N7" s="56" t="s">
        <v>12</v>
      </c>
      <c r="O7" s="56" t="s">
        <v>11</v>
      </c>
      <c r="P7" s="67" t="s">
        <v>30</v>
      </c>
    </row>
    <row r="8" spans="1:16" ht="15.5" x14ac:dyDescent="0.35">
      <c r="A8" s="30"/>
      <c r="B8" s="49" t="s">
        <v>15</v>
      </c>
      <c r="C8" s="30"/>
      <c r="D8" s="30"/>
      <c r="E8" s="30"/>
      <c r="F8" s="30"/>
      <c r="G8" s="30"/>
      <c r="H8" s="30"/>
      <c r="I8" s="30"/>
      <c r="J8" s="30"/>
      <c r="K8" s="31"/>
      <c r="L8" s="31"/>
      <c r="M8" s="31"/>
      <c r="N8" s="30"/>
      <c r="O8" s="31"/>
    </row>
    <row r="9" spans="1:16" s="36" customFormat="1" x14ac:dyDescent="0.35">
      <c r="A9" s="22">
        <v>1</v>
      </c>
      <c r="B9" s="15" t="s">
        <v>16</v>
      </c>
      <c r="C9" s="22" t="s">
        <v>3</v>
      </c>
      <c r="D9" s="32">
        <v>2</v>
      </c>
      <c r="E9" s="33">
        <v>2</v>
      </c>
      <c r="F9" s="24">
        <v>100</v>
      </c>
      <c r="G9" s="24">
        <f>D9*F9</f>
        <v>200</v>
      </c>
      <c r="H9" s="34">
        <v>3</v>
      </c>
      <c r="I9" s="35">
        <f>H9*F9</f>
        <v>300</v>
      </c>
      <c r="J9" s="45">
        <v>2</v>
      </c>
      <c r="K9" s="46">
        <f t="shared" ref="K9:K16" si="0">J9*F9</f>
        <v>200</v>
      </c>
      <c r="L9" s="46">
        <v>3</v>
      </c>
      <c r="M9" s="46">
        <v>300</v>
      </c>
      <c r="N9" s="47">
        <v>0</v>
      </c>
      <c r="O9" s="25">
        <v>0</v>
      </c>
      <c r="P9" s="68" t="s">
        <v>33</v>
      </c>
    </row>
    <row r="10" spans="1:16" s="36" customFormat="1" x14ac:dyDescent="0.35">
      <c r="A10" s="22">
        <v>2</v>
      </c>
      <c r="B10" s="15" t="s">
        <v>17</v>
      </c>
      <c r="C10" s="22" t="s">
        <v>18</v>
      </c>
      <c r="D10" s="37">
        <v>3.26</v>
      </c>
      <c r="E10" s="37">
        <v>3.26</v>
      </c>
      <c r="F10" s="24">
        <v>945</v>
      </c>
      <c r="G10" s="24">
        <f t="shared" ref="G10:G14" si="1">D10*F10</f>
        <v>3080.7</v>
      </c>
      <c r="H10" s="58"/>
      <c r="I10" s="46">
        <f t="shared" ref="I10:I14" si="2">H10*F10</f>
        <v>0</v>
      </c>
      <c r="J10" s="58">
        <v>3.26</v>
      </c>
      <c r="K10" s="46">
        <f t="shared" si="0"/>
        <v>3080.7</v>
      </c>
      <c r="L10" s="46"/>
      <c r="M10" s="46"/>
      <c r="N10" s="25">
        <f t="shared" ref="N10:N24" si="3">D10-H10-J10</f>
        <v>0</v>
      </c>
      <c r="O10" s="64">
        <f>G10-K10-I10</f>
        <v>0</v>
      </c>
    </row>
    <row r="11" spans="1:16" s="36" customFormat="1" ht="24" x14ac:dyDescent="0.35">
      <c r="A11" s="22">
        <v>3</v>
      </c>
      <c r="B11" s="15" t="s">
        <v>19</v>
      </c>
      <c r="C11" s="22" t="s">
        <v>18</v>
      </c>
      <c r="D11" s="26">
        <v>1.92</v>
      </c>
      <c r="E11" s="26">
        <v>1.92</v>
      </c>
      <c r="F11" s="24">
        <v>1400</v>
      </c>
      <c r="G11" s="24">
        <f t="shared" si="1"/>
        <v>2688</v>
      </c>
      <c r="H11" s="45"/>
      <c r="I11" s="46">
        <f t="shared" si="2"/>
        <v>0</v>
      </c>
      <c r="J11" s="45">
        <v>1.92</v>
      </c>
      <c r="K11" s="46">
        <f t="shared" si="0"/>
        <v>2688</v>
      </c>
      <c r="L11" s="46"/>
      <c r="M11" s="46"/>
      <c r="N11" s="25">
        <f t="shared" si="3"/>
        <v>0</v>
      </c>
      <c r="O11" s="64">
        <f>G11-K11-I11</f>
        <v>0</v>
      </c>
    </row>
    <row r="12" spans="1:16" s="36" customFormat="1" ht="24" x14ac:dyDescent="0.35">
      <c r="A12" s="22">
        <v>4</v>
      </c>
      <c r="B12" s="15" t="s">
        <v>5</v>
      </c>
      <c r="C12" s="22" t="s">
        <v>3</v>
      </c>
      <c r="D12" s="23">
        <v>1</v>
      </c>
      <c r="E12" s="23">
        <v>1</v>
      </c>
      <c r="F12" s="24">
        <v>120</v>
      </c>
      <c r="G12" s="24">
        <f t="shared" si="1"/>
        <v>120</v>
      </c>
      <c r="H12" s="45"/>
      <c r="I12" s="46">
        <f t="shared" si="2"/>
        <v>0</v>
      </c>
      <c r="J12" s="45">
        <v>1</v>
      </c>
      <c r="K12" s="46">
        <f t="shared" si="0"/>
        <v>120</v>
      </c>
      <c r="L12" s="46"/>
      <c r="M12" s="46"/>
      <c r="N12" s="47">
        <f t="shared" si="3"/>
        <v>0</v>
      </c>
      <c r="O12" s="64">
        <f>G12-K12-I12</f>
        <v>0</v>
      </c>
    </row>
    <row r="13" spans="1:16" s="36" customFormat="1" ht="24" x14ac:dyDescent="0.35">
      <c r="A13" s="22">
        <v>5</v>
      </c>
      <c r="B13" s="15" t="s">
        <v>20</v>
      </c>
      <c r="C13" s="22" t="s">
        <v>3</v>
      </c>
      <c r="D13" s="23">
        <v>1</v>
      </c>
      <c r="E13" s="23">
        <v>1</v>
      </c>
      <c r="F13" s="24">
        <v>280</v>
      </c>
      <c r="G13" s="24">
        <f t="shared" si="1"/>
        <v>280</v>
      </c>
      <c r="H13" s="45"/>
      <c r="I13" s="46">
        <f t="shared" si="2"/>
        <v>0</v>
      </c>
      <c r="J13" s="45">
        <v>1</v>
      </c>
      <c r="K13" s="46">
        <f t="shared" si="0"/>
        <v>280</v>
      </c>
      <c r="L13" s="46"/>
      <c r="M13" s="46"/>
      <c r="N13" s="47">
        <f t="shared" si="3"/>
        <v>0</v>
      </c>
      <c r="O13" s="64">
        <f>G13-K13-I13</f>
        <v>0</v>
      </c>
    </row>
    <row r="14" spans="1:16" s="36" customFormat="1" ht="24" x14ac:dyDescent="0.35">
      <c r="A14" s="22">
        <v>6</v>
      </c>
      <c r="B14" s="15" t="s">
        <v>6</v>
      </c>
      <c r="C14" s="22" t="s">
        <v>3</v>
      </c>
      <c r="D14" s="23">
        <v>19</v>
      </c>
      <c r="E14" s="23">
        <v>19</v>
      </c>
      <c r="F14" s="24">
        <v>145</v>
      </c>
      <c r="G14" s="24">
        <f t="shared" si="1"/>
        <v>2755</v>
      </c>
      <c r="H14" s="45"/>
      <c r="I14" s="46">
        <f t="shared" si="2"/>
        <v>0</v>
      </c>
      <c r="J14" s="45">
        <v>19</v>
      </c>
      <c r="K14" s="46">
        <f t="shared" si="0"/>
        <v>2755</v>
      </c>
      <c r="L14" s="46"/>
      <c r="M14" s="46"/>
      <c r="N14" s="47">
        <f t="shared" si="3"/>
        <v>0</v>
      </c>
      <c r="O14" s="64">
        <f>G14-K14-I14</f>
        <v>0</v>
      </c>
    </row>
    <row r="15" spans="1:16" ht="15.5" x14ac:dyDescent="0.35">
      <c r="A15" s="27"/>
      <c r="B15" s="48" t="s">
        <v>21</v>
      </c>
      <c r="C15" s="27"/>
      <c r="D15" s="28"/>
      <c r="E15" s="28"/>
      <c r="F15" s="29"/>
      <c r="G15" s="29"/>
      <c r="H15" s="43"/>
      <c r="I15" s="44"/>
      <c r="J15" s="43"/>
      <c r="K15" s="46"/>
      <c r="L15" s="46"/>
      <c r="M15" s="46"/>
      <c r="N15" s="47"/>
      <c r="O15" s="25"/>
    </row>
    <row r="16" spans="1:16" s="36" customFormat="1" x14ac:dyDescent="0.35">
      <c r="A16" s="22">
        <v>7</v>
      </c>
      <c r="B16" s="15" t="s">
        <v>16</v>
      </c>
      <c r="C16" s="22" t="s">
        <v>3</v>
      </c>
      <c r="D16" s="23">
        <v>25</v>
      </c>
      <c r="E16" s="23">
        <v>25</v>
      </c>
      <c r="F16" s="24">
        <v>100</v>
      </c>
      <c r="G16" s="24">
        <f>D16*F16</f>
        <v>2500</v>
      </c>
      <c r="H16" s="65"/>
      <c r="I16" s="25">
        <f>H16*F16</f>
        <v>0</v>
      </c>
      <c r="J16" s="45">
        <v>25</v>
      </c>
      <c r="K16" s="46">
        <f t="shared" si="0"/>
        <v>2500</v>
      </c>
      <c r="L16" s="46"/>
      <c r="M16" s="46"/>
      <c r="N16" s="47">
        <f t="shared" si="3"/>
        <v>0</v>
      </c>
      <c r="O16" s="64">
        <f>G16-K16-I16</f>
        <v>0</v>
      </c>
    </row>
    <row r="17" spans="1:24" s="36" customFormat="1" x14ac:dyDescent="0.35">
      <c r="A17" s="22">
        <v>8</v>
      </c>
      <c r="B17" s="15" t="s">
        <v>22</v>
      </c>
      <c r="C17" s="22" t="s">
        <v>18</v>
      </c>
      <c r="D17" s="26">
        <v>35.92</v>
      </c>
      <c r="E17" s="26">
        <v>35.92</v>
      </c>
      <c r="F17" s="24">
        <v>945</v>
      </c>
      <c r="G17" s="24">
        <f t="shared" ref="G17:G24" si="4">D17*F17</f>
        <v>33944.400000000001</v>
      </c>
      <c r="H17" s="58"/>
      <c r="I17" s="46">
        <f t="shared" ref="I17:I24" si="5">H17*F17</f>
        <v>0</v>
      </c>
      <c r="J17" s="58">
        <v>32.76</v>
      </c>
      <c r="K17" s="46">
        <f>J17*F17</f>
        <v>30958.199999999997</v>
      </c>
      <c r="L17" s="46"/>
      <c r="M17" s="46"/>
      <c r="N17" s="71">
        <f t="shared" si="3"/>
        <v>3.1600000000000037</v>
      </c>
      <c r="O17" s="25">
        <f>G17-K17-I17</f>
        <v>2986.2000000000044</v>
      </c>
      <c r="P17" s="66" t="s">
        <v>32</v>
      </c>
    </row>
    <row r="18" spans="1:24" s="36" customFormat="1" ht="24" x14ac:dyDescent="0.35">
      <c r="A18" s="22">
        <v>9</v>
      </c>
      <c r="B18" s="15" t="s">
        <v>23</v>
      </c>
      <c r="C18" s="22" t="s">
        <v>18</v>
      </c>
      <c r="D18" s="26">
        <v>25.54</v>
      </c>
      <c r="E18" s="26">
        <v>25.54</v>
      </c>
      <c r="F18" s="24">
        <v>1450</v>
      </c>
      <c r="G18" s="24">
        <f t="shared" si="4"/>
        <v>37033</v>
      </c>
      <c r="H18" s="58"/>
      <c r="I18" s="46">
        <f t="shared" si="5"/>
        <v>0</v>
      </c>
      <c r="J18" s="58">
        <v>19.77</v>
      </c>
      <c r="K18" s="46">
        <f t="shared" ref="K18:K24" si="6">J18*F18</f>
        <v>28666.5</v>
      </c>
      <c r="L18" s="46"/>
      <c r="M18" s="46"/>
      <c r="N18" s="71">
        <f t="shared" si="3"/>
        <v>5.77</v>
      </c>
      <c r="O18" s="25">
        <f>G18-K18-I18</f>
        <v>8366.5</v>
      </c>
      <c r="P18" s="66" t="s">
        <v>31</v>
      </c>
    </row>
    <row r="19" spans="1:24" s="36" customFormat="1" ht="24" x14ac:dyDescent="0.35">
      <c r="A19" s="22">
        <v>10</v>
      </c>
      <c r="B19" s="15" t="s">
        <v>5</v>
      </c>
      <c r="C19" s="22" t="s">
        <v>3</v>
      </c>
      <c r="D19" s="23">
        <v>211</v>
      </c>
      <c r="E19" s="23">
        <v>211</v>
      </c>
      <c r="F19" s="24">
        <v>118</v>
      </c>
      <c r="G19" s="24">
        <f t="shared" si="4"/>
        <v>24898</v>
      </c>
      <c r="H19" s="34">
        <v>5</v>
      </c>
      <c r="I19" s="35">
        <f t="shared" si="5"/>
        <v>590</v>
      </c>
      <c r="J19" s="45">
        <v>203</v>
      </c>
      <c r="K19" s="46">
        <f t="shared" si="6"/>
        <v>23954</v>
      </c>
      <c r="L19" s="46">
        <v>-51</v>
      </c>
      <c r="M19" s="46">
        <f>L19*F19</f>
        <v>-6018</v>
      </c>
      <c r="N19" s="70">
        <f>D19-H19-J19-L19</f>
        <v>54</v>
      </c>
      <c r="O19" s="25">
        <f>N19*F19</f>
        <v>6372</v>
      </c>
      <c r="P19" s="66" t="s">
        <v>38</v>
      </c>
    </row>
    <row r="20" spans="1:24" s="36" customFormat="1" ht="24" x14ac:dyDescent="0.35">
      <c r="A20" s="22">
        <v>11</v>
      </c>
      <c r="B20" s="15" t="s">
        <v>6</v>
      </c>
      <c r="C20" s="22" t="s">
        <v>3</v>
      </c>
      <c r="D20" s="23">
        <v>71</v>
      </c>
      <c r="E20" s="23">
        <v>71</v>
      </c>
      <c r="F20" s="24">
        <v>145</v>
      </c>
      <c r="G20" s="24">
        <f t="shared" si="4"/>
        <v>10295</v>
      </c>
      <c r="H20" s="45"/>
      <c r="I20" s="46">
        <f t="shared" si="5"/>
        <v>0</v>
      </c>
      <c r="J20" s="45">
        <v>27</v>
      </c>
      <c r="K20" s="46">
        <f t="shared" si="6"/>
        <v>3915</v>
      </c>
      <c r="L20" s="46"/>
      <c r="M20" s="46"/>
      <c r="N20" s="70">
        <f t="shared" si="3"/>
        <v>44</v>
      </c>
      <c r="O20" s="25">
        <f>G20-K20-I20</f>
        <v>6380</v>
      </c>
      <c r="P20" s="69" t="s">
        <v>35</v>
      </c>
    </row>
    <row r="21" spans="1:24" s="36" customFormat="1" ht="24" x14ac:dyDescent="0.35">
      <c r="A21" s="22">
        <v>12</v>
      </c>
      <c r="B21" s="15" t="s">
        <v>24</v>
      </c>
      <c r="C21" s="22" t="s">
        <v>3</v>
      </c>
      <c r="D21" s="23">
        <v>4</v>
      </c>
      <c r="E21" s="23">
        <v>4</v>
      </c>
      <c r="F21" s="24">
        <v>420</v>
      </c>
      <c r="G21" s="24">
        <f t="shared" si="4"/>
        <v>1680</v>
      </c>
      <c r="H21" s="34">
        <v>1</v>
      </c>
      <c r="I21" s="35">
        <f t="shared" si="5"/>
        <v>420</v>
      </c>
      <c r="J21" s="45"/>
      <c r="K21" s="46">
        <f t="shared" si="6"/>
        <v>0</v>
      </c>
      <c r="L21" s="46"/>
      <c r="M21" s="46"/>
      <c r="N21" s="70">
        <f t="shared" si="3"/>
        <v>3</v>
      </c>
      <c r="O21" s="25">
        <f>G21-K21-I21</f>
        <v>1260</v>
      </c>
      <c r="P21" s="69" t="s">
        <v>34</v>
      </c>
    </row>
    <row r="22" spans="1:24" s="36" customFormat="1" ht="35.5" x14ac:dyDescent="0.35">
      <c r="A22" s="22">
        <v>13</v>
      </c>
      <c r="B22" s="15" t="s">
        <v>25</v>
      </c>
      <c r="C22" s="22" t="s">
        <v>18</v>
      </c>
      <c r="D22" s="26">
        <v>1.75</v>
      </c>
      <c r="E22" s="26">
        <v>1.75</v>
      </c>
      <c r="F22" s="24">
        <v>1400</v>
      </c>
      <c r="G22" s="24">
        <f t="shared" si="4"/>
        <v>2450</v>
      </c>
      <c r="H22" s="65"/>
      <c r="I22" s="25">
        <f t="shared" si="5"/>
        <v>0</v>
      </c>
      <c r="J22" s="45">
        <v>1.75</v>
      </c>
      <c r="K22" s="46">
        <f t="shared" si="6"/>
        <v>2450</v>
      </c>
      <c r="L22" s="46"/>
      <c r="M22" s="46"/>
      <c r="N22" s="25">
        <f t="shared" si="3"/>
        <v>0</v>
      </c>
      <c r="O22" s="64">
        <f>G22-K22-I22</f>
        <v>0</v>
      </c>
    </row>
    <row r="23" spans="1:24" s="36" customFormat="1" ht="24" x14ac:dyDescent="0.35">
      <c r="A23" s="22">
        <v>14</v>
      </c>
      <c r="B23" s="15" t="s">
        <v>26</v>
      </c>
      <c r="C23" s="22" t="s">
        <v>18</v>
      </c>
      <c r="D23" s="26">
        <v>1.75</v>
      </c>
      <c r="E23" s="26">
        <v>1.75</v>
      </c>
      <c r="F23" s="24">
        <v>1500</v>
      </c>
      <c r="G23" s="24">
        <f t="shared" si="4"/>
        <v>2625</v>
      </c>
      <c r="H23" s="65"/>
      <c r="I23" s="25">
        <f t="shared" si="5"/>
        <v>0</v>
      </c>
      <c r="J23" s="45">
        <v>1.75</v>
      </c>
      <c r="K23" s="46">
        <f t="shared" si="6"/>
        <v>2625</v>
      </c>
      <c r="L23" s="46"/>
      <c r="M23" s="46"/>
      <c r="N23" s="25">
        <f t="shared" si="3"/>
        <v>0</v>
      </c>
      <c r="O23" s="64">
        <f>G23-K23-I23</f>
        <v>0</v>
      </c>
    </row>
    <row r="24" spans="1:24" s="36" customFormat="1" x14ac:dyDescent="0.35">
      <c r="A24" s="22">
        <v>15</v>
      </c>
      <c r="B24" s="15" t="s">
        <v>27</v>
      </c>
      <c r="C24" s="22" t="s">
        <v>3</v>
      </c>
      <c r="D24" s="32">
        <v>1</v>
      </c>
      <c r="E24" s="32">
        <v>1</v>
      </c>
      <c r="F24" s="24">
        <v>100</v>
      </c>
      <c r="G24" s="24">
        <f t="shared" si="4"/>
        <v>100</v>
      </c>
      <c r="H24" s="65"/>
      <c r="I24" s="25">
        <f t="shared" si="5"/>
        <v>0</v>
      </c>
      <c r="J24" s="45">
        <v>1</v>
      </c>
      <c r="K24" s="46">
        <f t="shared" si="6"/>
        <v>100</v>
      </c>
      <c r="L24" s="46"/>
      <c r="M24" s="46"/>
      <c r="N24" s="47">
        <f t="shared" si="3"/>
        <v>0</v>
      </c>
      <c r="O24" s="64">
        <f>G24-K24-I24</f>
        <v>0</v>
      </c>
    </row>
    <row r="25" spans="1:24" s="36" customFormat="1" ht="15.5" x14ac:dyDescent="0.35">
      <c r="A25" s="38"/>
      <c r="B25" s="39"/>
      <c r="C25" s="40"/>
      <c r="D25" s="41"/>
      <c r="E25" s="41"/>
      <c r="F25" s="42"/>
      <c r="G25" s="42"/>
      <c r="H25" s="45"/>
      <c r="I25" s="46"/>
      <c r="J25" s="45"/>
      <c r="K25" s="46"/>
      <c r="L25" s="46"/>
      <c r="M25" s="46"/>
      <c r="N25" s="25"/>
      <c r="O25" s="25"/>
    </row>
    <row r="26" spans="1:24" x14ac:dyDescent="0.35">
      <c r="B26" s="9"/>
      <c r="C26" s="10"/>
      <c r="D26" s="11"/>
      <c r="E26" s="11"/>
      <c r="F26" s="7" t="s">
        <v>9</v>
      </c>
      <c r="G26" s="12">
        <f>SUM(G9:G14,G16:G24)</f>
        <v>124649.1</v>
      </c>
      <c r="H26" s="12"/>
      <c r="I26" s="51">
        <f t="shared" ref="I26" si="7">SUM(I9:I14,I16:I24)</f>
        <v>1310</v>
      </c>
      <c r="J26" s="17"/>
      <c r="K26" s="61">
        <f t="shared" ref="K26" si="8">SUM(K9:K14,K16:K24)</f>
        <v>104292.4</v>
      </c>
      <c r="L26" s="61"/>
      <c r="M26" s="61"/>
      <c r="N26" s="17"/>
      <c r="O26" s="17">
        <f>SUM(O9:O24)</f>
        <v>25364.700000000004</v>
      </c>
    </row>
    <row r="27" spans="1:24" x14ac:dyDescent="0.35">
      <c r="B27" s="13"/>
      <c r="C27" s="75" t="s">
        <v>2</v>
      </c>
      <c r="D27" s="76"/>
      <c r="E27" s="76"/>
      <c r="F27" s="77"/>
      <c r="G27" s="8">
        <f>G26*0.2</f>
        <v>24929.820000000003</v>
      </c>
      <c r="H27" s="8"/>
      <c r="I27" s="8">
        <f t="shared" ref="I27" si="9">I26*0.2</f>
        <v>262</v>
      </c>
      <c r="J27" s="59"/>
      <c r="K27" s="62">
        <f t="shared" ref="K27" si="10">K26*0.2</f>
        <v>20858.48</v>
      </c>
      <c r="L27" s="62"/>
      <c r="M27" s="62"/>
      <c r="N27" s="18"/>
      <c r="O27" s="18">
        <f>O26*0.2</f>
        <v>5072.9400000000014</v>
      </c>
    </row>
    <row r="28" spans="1:24" x14ac:dyDescent="0.35">
      <c r="B28" s="13"/>
      <c r="C28" s="52"/>
      <c r="D28" s="53"/>
      <c r="E28" s="53"/>
      <c r="F28" s="54" t="s">
        <v>1</v>
      </c>
      <c r="G28" s="55">
        <f>SUM(G26:G27)</f>
        <v>149578.92000000001</v>
      </c>
      <c r="H28" s="55"/>
      <c r="I28" s="55">
        <f t="shared" ref="I28" si="11">SUM(I26:I27)</f>
        <v>1572</v>
      </c>
      <c r="J28" s="60"/>
      <c r="K28" s="63">
        <f t="shared" ref="K28" si="12">SUM(K26:K27)</f>
        <v>125150.87999999999</v>
      </c>
      <c r="L28" s="73"/>
      <c r="M28" s="73"/>
      <c r="N28" s="19"/>
      <c r="O28" s="17">
        <f>SUM(O26:O27)</f>
        <v>30437.640000000007</v>
      </c>
    </row>
    <row r="29" spans="1:24" ht="15.5" x14ac:dyDescent="0.35">
      <c r="B29" s="2"/>
      <c r="C29" s="4"/>
    </row>
    <row r="30" spans="1:24" ht="15" x14ac:dyDescent="0.35">
      <c r="B30" s="50"/>
      <c r="C30" s="4"/>
      <c r="H30" s="16" t="s">
        <v>41</v>
      </c>
    </row>
    <row r="31" spans="1:24" ht="15.5" x14ac:dyDescent="0.35">
      <c r="B31" s="2"/>
      <c r="C31" s="4"/>
      <c r="H31" s="16" t="s">
        <v>40</v>
      </c>
    </row>
    <row r="32" spans="1:24" x14ac:dyDescent="0.35">
      <c r="B32" s="78"/>
      <c r="C32" s="78"/>
      <c r="D32" s="78"/>
      <c r="E32" s="78"/>
      <c r="H32" s="74" t="s">
        <v>42</v>
      </c>
      <c r="X32">
        <f>1310*0.0015*30</f>
        <v>58.95</v>
      </c>
    </row>
    <row r="33" spans="2:5" x14ac:dyDescent="0.35">
      <c r="B33" s="78"/>
      <c r="C33" s="78"/>
      <c r="D33" s="78"/>
      <c r="E33" s="78"/>
    </row>
  </sheetData>
  <mergeCells count="3">
    <mergeCell ref="C27:F27"/>
    <mergeCell ref="B32:E32"/>
    <mergeCell ref="B33:E3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Puhatu lõunaosa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2023-02-03T08:40:27Z</dcterms:modified>
</cp:coreProperties>
</file>